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udk-my.sharepoint.com/personal/lkit_dtu_dk/Documents/Skrivebord/WES Division/Personal Lena/PES PhD Summer School lecture/"/>
    </mc:Choice>
  </mc:AlternateContent>
  <xr:revisionPtr revIDLastSave="0" documentId="8_{D4F7087D-22E0-49C6-A4A1-9A899003F673}" xr6:coauthVersionLast="47" xr6:coauthVersionMax="47" xr10:uidLastSave="{00000000-0000-0000-0000-000000000000}"/>
  <bookViews>
    <workbookView xWindow="450" yWindow="495" windowWidth="37290" windowHeight="20115" xr2:uid="{AFF9397B-39D3-4AE4-9225-F7B498A6C625}"/>
  </bookViews>
  <sheets>
    <sheet name="MVF exercis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" i="5" l="1"/>
  <c r="Y53" i="5"/>
  <c r="W53" i="5"/>
  <c r="V53" i="5"/>
  <c r="U53" i="5"/>
  <c r="S53" i="5"/>
  <c r="T42" i="5" s="1"/>
  <c r="R53" i="5"/>
  <c r="M53" i="5"/>
  <c r="K53" i="5"/>
  <c r="K55" i="5" s="1"/>
  <c r="J53" i="5"/>
  <c r="I53" i="5"/>
  <c r="G53" i="5"/>
  <c r="F53" i="5"/>
  <c r="D53" i="5"/>
  <c r="X51" i="5"/>
  <c r="T51" i="5"/>
  <c r="L51" i="5"/>
  <c r="H51" i="5"/>
  <c r="X50" i="5"/>
  <c r="L50" i="5"/>
  <c r="H50" i="5"/>
  <c r="X49" i="5"/>
  <c r="T49" i="5"/>
  <c r="L49" i="5"/>
  <c r="H49" i="5"/>
  <c r="X48" i="5"/>
  <c r="L48" i="5"/>
  <c r="H48" i="5"/>
  <c r="X47" i="5"/>
  <c r="T47" i="5"/>
  <c r="L47" i="5"/>
  <c r="X46" i="5"/>
  <c r="T46" i="5"/>
  <c r="L46" i="5"/>
  <c r="H46" i="5"/>
  <c r="X45" i="5"/>
  <c r="T45" i="5"/>
  <c r="L45" i="5"/>
  <c r="H45" i="5"/>
  <c r="X44" i="5"/>
  <c r="T44" i="5"/>
  <c r="L44" i="5"/>
  <c r="H44" i="5"/>
  <c r="X43" i="5"/>
  <c r="T43" i="5"/>
  <c r="L43" i="5"/>
  <c r="H43" i="5"/>
  <c r="X42" i="5"/>
  <c r="L42" i="5"/>
  <c r="X41" i="5"/>
  <c r="L41" i="5"/>
  <c r="X40" i="5"/>
  <c r="L40" i="5"/>
  <c r="H40" i="5"/>
  <c r="X39" i="5"/>
  <c r="T39" i="5"/>
  <c r="L39" i="5"/>
  <c r="H39" i="5"/>
  <c r="X38" i="5"/>
  <c r="T38" i="5"/>
  <c r="L38" i="5"/>
  <c r="H38" i="5"/>
  <c r="X37" i="5"/>
  <c r="L37" i="5"/>
  <c r="H37" i="5"/>
  <c r="X36" i="5"/>
  <c r="T36" i="5"/>
  <c r="L36" i="5"/>
  <c r="H36" i="5"/>
  <c r="X35" i="5"/>
  <c r="T35" i="5"/>
  <c r="L35" i="5"/>
  <c r="H35" i="5"/>
  <c r="X34" i="5"/>
  <c r="L34" i="5"/>
  <c r="H34" i="5"/>
  <c r="X33" i="5"/>
  <c r="T33" i="5"/>
  <c r="L33" i="5"/>
  <c r="H33" i="5"/>
  <c r="X32" i="5"/>
  <c r="T32" i="5"/>
  <c r="L32" i="5"/>
  <c r="H32" i="5"/>
  <c r="X31" i="5"/>
  <c r="T31" i="5"/>
  <c r="L31" i="5"/>
  <c r="H31" i="5"/>
  <c r="X30" i="5"/>
  <c r="T30" i="5"/>
  <c r="L30" i="5"/>
  <c r="H30" i="5"/>
  <c r="X29" i="5"/>
  <c r="T29" i="5"/>
  <c r="L29" i="5"/>
  <c r="H29" i="5"/>
  <c r="X28" i="5"/>
  <c r="T28" i="5"/>
  <c r="L28" i="5"/>
  <c r="H28" i="5"/>
  <c r="X27" i="5"/>
  <c r="T27" i="5"/>
  <c r="L27" i="5"/>
  <c r="H27" i="5"/>
  <c r="X26" i="5"/>
  <c r="T26" i="5"/>
  <c r="L26" i="5"/>
  <c r="H26" i="5"/>
  <c r="X25" i="5"/>
  <c r="L25" i="5"/>
  <c r="H25" i="5"/>
  <c r="AA53" i="5"/>
  <c r="X24" i="5"/>
  <c r="T24" i="5"/>
  <c r="O53" i="5"/>
  <c r="L24" i="5"/>
  <c r="H24" i="5"/>
  <c r="T41" i="5" l="1"/>
  <c r="H53" i="5"/>
  <c r="T34" i="5"/>
  <c r="T40" i="5"/>
  <c r="T50" i="5"/>
  <c r="T48" i="5"/>
  <c r="T25" i="5"/>
  <c r="T37" i="5"/>
  <c r="Z56" i="5" l="1"/>
  <c r="Z55" i="5"/>
  <c r="AB53" i="5"/>
  <c r="Z53" i="5"/>
  <c r="T53" i="5"/>
  <c r="P53" i="5" l="1"/>
  <c r="N53" i="5"/>
  <c r="N56" i="5"/>
  <c r="N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 Dukan</author>
  </authors>
  <commentList>
    <comment ref="W27" authorId="0" shapeId="0" xr:uid="{F3451621-7EAC-4E00-A3C3-6E7961EF7F72}">
      <text>
        <r>
          <rPr>
            <b/>
            <sz val="9"/>
            <color indexed="81"/>
            <rFont val="Tahoma"/>
            <family val="2"/>
          </rPr>
          <t xml:space="preserve">Mak Dukan
</t>
        </r>
        <r>
          <rPr>
            <sz val="9"/>
            <color indexed="81"/>
            <rFont val="Tahoma"/>
            <family val="2"/>
          </rPr>
          <t>Based on https://www.irena.org/-/media/Files/IRENA/Agency/Publication/2019/Dec/IRENA_Market_Analysis_SEE_2019.pdf</t>
        </r>
      </text>
    </comment>
    <comment ref="W28" authorId="0" shapeId="0" xr:uid="{0BFB70C7-277A-475E-B46E-0C4099A38DFE}">
      <text>
        <r>
          <rPr>
            <b/>
            <sz val="9"/>
            <color indexed="81"/>
            <rFont val="Tahoma"/>
            <family val="2"/>
          </rPr>
          <t>Mak Dukan:</t>
        </r>
        <r>
          <rPr>
            <sz val="9"/>
            <color indexed="81"/>
            <rFont val="Tahoma"/>
            <family val="2"/>
          </rPr>
          <t xml:space="preserve">
https://www.irena.org/-/media/Files/IRENA/Agency/Publication/2015/IRENA_Cyprus_Roadmap_Report_2015.pdf?la=en&amp;hash=0DE44953BBCDAD451AE75B06F56C5F775808BE23, page 147 (both for rooftop and utility scale solar PV.</t>
        </r>
      </text>
    </comment>
    <comment ref="W42" authorId="0" shapeId="0" xr:uid="{0BCF477E-8A27-4150-B520-65393EF0A65B}">
      <text>
        <r>
          <rPr>
            <b/>
            <sz val="9"/>
            <color indexed="81"/>
            <rFont val="Tahoma"/>
            <family val="2"/>
          </rPr>
          <t>Mak Dukan:</t>
        </r>
        <r>
          <rPr>
            <sz val="9"/>
            <color indexed="81"/>
            <rFont val="Tahoma"/>
            <family val="2"/>
          </rPr>
          <t xml:space="preserve">
https://projekter.aau.dk/projekter/files/213313567/Modelling_Malta_Energy_System_Breuer_Pilla.pdf</t>
        </r>
      </text>
    </comment>
  </commentList>
</comments>
</file>

<file path=xl/sharedStrings.xml><?xml version="1.0" encoding="utf-8"?>
<sst xmlns="http://schemas.openxmlformats.org/spreadsheetml/2006/main" count="120" uniqueCount="94">
  <si>
    <t xml:space="preserve">Country </t>
  </si>
  <si>
    <t>Country ID</t>
  </si>
  <si>
    <t>Operating time</t>
  </si>
  <si>
    <t>[years]</t>
  </si>
  <si>
    <t>%</t>
  </si>
  <si>
    <t>[2018]</t>
  </si>
  <si>
    <t>Austria</t>
  </si>
  <si>
    <t>AT</t>
  </si>
  <si>
    <t/>
  </si>
  <si>
    <t>Belgium</t>
  </si>
  <si>
    <t>BE</t>
  </si>
  <si>
    <t>Bulgaria</t>
  </si>
  <si>
    <t>BG</t>
  </si>
  <si>
    <t>Croatia</t>
  </si>
  <si>
    <t>HR</t>
  </si>
  <si>
    <t>Cyprus</t>
  </si>
  <si>
    <t>CY</t>
  </si>
  <si>
    <t>Czech Republic</t>
  </si>
  <si>
    <t>CZ</t>
  </si>
  <si>
    <t>Denmark</t>
  </si>
  <si>
    <t>DK</t>
  </si>
  <si>
    <t>Estonia</t>
  </si>
  <si>
    <t>EE</t>
  </si>
  <si>
    <t>Finland</t>
  </si>
  <si>
    <t>FI</t>
  </si>
  <si>
    <t>France</t>
  </si>
  <si>
    <t>FR</t>
  </si>
  <si>
    <t>Germany</t>
  </si>
  <si>
    <t>DE</t>
  </si>
  <si>
    <t>Greece</t>
  </si>
  <si>
    <t>EL</t>
  </si>
  <si>
    <t>Hungary</t>
  </si>
  <si>
    <t>HU</t>
  </si>
  <si>
    <t>Ireland</t>
  </si>
  <si>
    <t>IE</t>
  </si>
  <si>
    <t>Italy</t>
  </si>
  <si>
    <t>IT</t>
  </si>
  <si>
    <t>Latvia</t>
  </si>
  <si>
    <t>LV</t>
  </si>
  <si>
    <t>Lithuania</t>
  </si>
  <si>
    <t>LT</t>
  </si>
  <si>
    <t>Luxembourg</t>
  </si>
  <si>
    <t>LU</t>
  </si>
  <si>
    <t>Malta</t>
  </si>
  <si>
    <t>MT</t>
  </si>
  <si>
    <t>Netherlands</t>
  </si>
  <si>
    <t>NL</t>
  </si>
  <si>
    <t>Poland</t>
  </si>
  <si>
    <t>PL</t>
  </si>
  <si>
    <t>Portugal</t>
  </si>
  <si>
    <t>PT</t>
  </si>
  <si>
    <t>Romania</t>
  </si>
  <si>
    <t>RO</t>
  </si>
  <si>
    <t>Slovakia</t>
  </si>
  <si>
    <t>SK</t>
  </si>
  <si>
    <t>Slovenia</t>
  </si>
  <si>
    <t>SI</t>
  </si>
  <si>
    <t>Spain</t>
  </si>
  <si>
    <t>ES</t>
  </si>
  <si>
    <t>Sweden</t>
  </si>
  <si>
    <t>SE</t>
  </si>
  <si>
    <t>United Kingdom</t>
  </si>
  <si>
    <t>UK</t>
  </si>
  <si>
    <t>EU Average</t>
  </si>
  <si>
    <t>LROE</t>
  </si>
  <si>
    <t>WIND ONSHORE</t>
  </si>
  <si>
    <t>LCOE</t>
  </si>
  <si>
    <t>COUNTRY</t>
  </si>
  <si>
    <t>SOLAR PV</t>
  </si>
  <si>
    <r>
      <t>[EUR</t>
    </r>
    <r>
      <rPr>
        <vertAlign val="subscript"/>
        <sz val="10"/>
        <color theme="1"/>
        <rFont val="Arial"/>
        <family val="2"/>
      </rPr>
      <t>2018</t>
    </r>
    <r>
      <rPr>
        <sz val="10"/>
        <color theme="1"/>
        <rFont val="Arial"/>
        <family val="2"/>
      </rPr>
      <t>/MWh]</t>
    </r>
  </si>
  <si>
    <t>Market Value Factor (MVF)</t>
  </si>
  <si>
    <t>Capacity Factor (CF)</t>
  </si>
  <si>
    <t>Electricity Market Price (P)   (2018)</t>
  </si>
  <si>
    <t>(real, pretax)</t>
  </si>
  <si>
    <r>
      <t>[EUR</t>
    </r>
    <r>
      <rPr>
        <vertAlign val="subscript"/>
        <sz val="10"/>
        <color theme="1"/>
        <rFont val="Arial"/>
        <family val="2"/>
      </rPr>
      <t>2019</t>
    </r>
    <r>
      <rPr>
        <sz val="10"/>
        <color theme="1"/>
        <rFont val="Arial"/>
        <family val="2"/>
      </rPr>
      <t xml:space="preserve">/kW], </t>
    </r>
  </si>
  <si>
    <r>
      <t>[EUR</t>
    </r>
    <r>
      <rPr>
        <vertAlign val="subscript"/>
        <sz val="10"/>
        <color theme="1"/>
        <rFont val="Arial"/>
        <family val="2"/>
      </rPr>
      <t>2019</t>
    </r>
    <r>
      <rPr>
        <sz val="10"/>
        <color theme="1"/>
        <rFont val="Arial"/>
        <family val="2"/>
      </rPr>
      <t>/kW/year]</t>
    </r>
  </si>
  <si>
    <t>If country specific data is missing, you can use the EU average</t>
  </si>
  <si>
    <t>FLH</t>
  </si>
  <si>
    <t>SOURCE</t>
  </si>
  <si>
    <t xml:space="preserve">https://www.sciencedirect.com/science/article/pii/S0301421522006140?via%3Dihub </t>
  </si>
  <si>
    <t>https://backend.orbit.dtu.dk/ws/portalfiles/portal/303306936/1_s2.0_S0301421522006140_main.pdf</t>
  </si>
  <si>
    <t>Published as full open access</t>
  </si>
  <si>
    <t>TASK</t>
  </si>
  <si>
    <t>Calculate the Profitability gap for one technology in one country of your choice</t>
  </si>
  <si>
    <t>You will need these formulae</t>
  </si>
  <si>
    <t>OPEX (M)</t>
  </si>
  <si>
    <t>CAPEX (I)</t>
  </si>
  <si>
    <t>WACC (r)</t>
  </si>
  <si>
    <t>CRF</t>
  </si>
  <si>
    <t>[%]</t>
  </si>
  <si>
    <t>Annual production (q)</t>
  </si>
  <si>
    <t>[MWh/kW]</t>
  </si>
  <si>
    <t>Profitability gap</t>
  </si>
  <si>
    <t>FSR RES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</si>
</sst>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0.000"/>
    <numFmt numFmtId="168" formatCode="_-* #,##0.00\ _k_r_._-;\-* #,##0.00\ _k_r_._-;_-* &quot;-&quot;??\ _k_r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4D80C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164" fontId="4" fillId="0" borderId="0" xfId="2" applyNumberFormat="1" applyFont="1"/>
    <xf numFmtId="165" fontId="4" fillId="0" borderId="0" xfId="1" applyNumberFormat="1" applyFont="1"/>
    <xf numFmtId="166" fontId="4" fillId="0" borderId="0" xfId="1" applyNumberFormat="1" applyFont="1"/>
    <xf numFmtId="164" fontId="4" fillId="0" borderId="0" xfId="0" applyNumberFormat="1" applyFont="1"/>
    <xf numFmtId="167" fontId="4" fillId="0" borderId="0" xfId="0" applyNumberFormat="1" applyFont="1"/>
    <xf numFmtId="0" fontId="4" fillId="3" borderId="0" xfId="0" applyFont="1" applyFill="1"/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/>
    </xf>
    <xf numFmtId="10" fontId="4" fillId="0" borderId="0" xfId="2" applyNumberFormat="1" applyFont="1" applyAlignment="1">
      <alignment horizontal="center"/>
    </xf>
    <xf numFmtId="165" fontId="5" fillId="0" borderId="0" xfId="1" applyNumberFormat="1" applyFont="1"/>
    <xf numFmtId="164" fontId="5" fillId="0" borderId="0" xfId="2" applyNumberFormat="1" applyFont="1"/>
    <xf numFmtId="168" fontId="4" fillId="0" borderId="0" xfId="0" applyNumberFormat="1" applyFont="1"/>
    <xf numFmtId="2" fontId="4" fillId="0" borderId="0" xfId="0" applyNumberFormat="1" applyFont="1"/>
    <xf numFmtId="1" fontId="4" fillId="0" borderId="0" xfId="0" applyNumberFormat="1" applyFont="1"/>
    <xf numFmtId="0" fontId="5" fillId="0" borderId="1" xfId="0" applyFont="1" applyBorder="1"/>
    <xf numFmtId="0" fontId="4" fillId="0" borderId="2" xfId="0" applyFont="1" applyBorder="1"/>
    <xf numFmtId="2" fontId="4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10" fontId="4" fillId="0" borderId="2" xfId="2" applyNumberFormat="1" applyFont="1" applyBorder="1" applyAlignment="1">
      <alignment horizontal="center"/>
    </xf>
    <xf numFmtId="165" fontId="5" fillId="0" borderId="2" xfId="1" applyNumberFormat="1" applyFont="1" applyBorder="1"/>
    <xf numFmtId="164" fontId="5" fillId="0" borderId="2" xfId="2" applyNumberFormat="1" applyFont="1" applyBorder="1"/>
    <xf numFmtId="0" fontId="6" fillId="3" borderId="0" xfId="0" applyFont="1" applyFill="1" applyAlignment="1">
      <alignment horizontal="left" vertical="center"/>
    </xf>
    <xf numFmtId="0" fontId="4" fillId="4" borderId="0" xfId="0" applyFont="1" applyFill="1"/>
    <xf numFmtId="0" fontId="7" fillId="4" borderId="0" xfId="0" applyFont="1" applyFill="1" applyAlignment="1">
      <alignment vertical="top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167" fontId="4" fillId="0" borderId="2" xfId="0" applyNumberFormat="1" applyFont="1" applyBorder="1"/>
    <xf numFmtId="167" fontId="5" fillId="2" borderId="2" xfId="0" applyNumberFormat="1" applyFont="1" applyFill="1" applyBorder="1"/>
    <xf numFmtId="0" fontId="4" fillId="0" borderId="0" xfId="0" applyFont="1" applyAlignment="1">
      <alignment horizontal="right"/>
    </xf>
    <xf numFmtId="167" fontId="5" fillId="2" borderId="2" xfId="0" applyNumberFormat="1" applyFont="1" applyFill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5" fillId="5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3"/>
    <xf numFmtId="0" fontId="12" fillId="0" borderId="0" xfId="0" applyFont="1"/>
    <xf numFmtId="43" fontId="5" fillId="0" borderId="0" xfId="1" applyFont="1"/>
    <xf numFmtId="167" fontId="4" fillId="7" borderId="0" xfId="0" applyNumberFormat="1" applyFont="1" applyFill="1"/>
    <xf numFmtId="2" fontId="4" fillId="7" borderId="0" xfId="0" applyNumberFormat="1" applyFont="1" applyFill="1" applyAlignment="1">
      <alignment horizontal="right"/>
    </xf>
    <xf numFmtId="2" fontId="4" fillId="7" borderId="0" xfId="0" applyNumberFormat="1" applyFont="1" applyFill="1"/>
    <xf numFmtId="43" fontId="5" fillId="7" borderId="0" xfId="1" applyFont="1" applyFill="1"/>
    <xf numFmtId="10" fontId="4" fillId="7" borderId="0" xfId="2" applyNumberFormat="1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D9"/>
      <color rgb="FF4D80C1"/>
      <color rgb="FF9BC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333376</xdr:colOff>
      <xdr:row>11</xdr:row>
      <xdr:rowOff>92075</xdr:rowOff>
    </xdr:from>
    <xdr:to>
      <xdr:col>4</xdr:col>
      <xdr:colOff>599621</xdr:colOff>
      <xdr:row>14</xdr:row>
      <xdr:rowOff>123795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FF06F7-FDEA-4C8C-AFF7-8CF2B5F4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396" y="2629535"/>
          <a:ext cx="2392225" cy="580360"/>
        </a:xfrm>
        <a:prstGeom prst="rect">
          <a:avLst/>
        </a:prstGeom>
      </xdr:spPr>
    </xdr:pic>
    <xdr:clientData/>
  </xdr:twoCellAnchor>
  <xdr:twoCellAnchor editAs="oneCell">
    <xdr:from>
      <xdr:col>5</xdr:col>
      <xdr:colOff>320675</xdr:colOff>
      <xdr:row>11</xdr:row>
      <xdr:rowOff>112464</xdr:rowOff>
    </xdr:from>
    <xdr:to>
      <xdr:col>8</xdr:col>
      <xdr:colOff>594784</xdr:colOff>
      <xdr:row>14</xdr:row>
      <xdr:rowOff>105928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FD4B8B-AEAF-4879-8213-BD2F0492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5515" y="2649924"/>
          <a:ext cx="3230669" cy="54210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79375</xdr:rowOff>
    </xdr:from>
    <xdr:to>
      <xdr:col>2</xdr:col>
      <xdr:colOff>174625</xdr:colOff>
      <xdr:row>3</xdr:row>
      <xdr:rowOff>111125</xdr:rowOff>
    </xdr:to>
    <xdr:pic>
      <xdr:nvPicPr>
        <xdr:cNvPr id="4" name="Picture 3" descr="Icon&#10;&#10;Description automatically generated">
          <a:extLst>
            <a:ext uri="{FF2B5EF4-FFF2-40B4-BE49-F238E27FC236}">
              <a16:creationId xmlns:a16="http://schemas.microsoft.com/office/drawing/2014/main" id="{B1C37C44-F65A-4AE6-806C-B4EDF913FE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-21491" r="-2844" b="-18200"/>
        <a:stretch/>
      </xdr:blipFill>
      <xdr:spPr>
        <a:xfrm>
          <a:off x="142875" y="407035"/>
          <a:ext cx="1715770" cy="61087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9</xdr:col>
      <xdr:colOff>844550</xdr:colOff>
      <xdr:row>11</xdr:row>
      <xdr:rowOff>161925</xdr:rowOff>
    </xdr:from>
    <xdr:ext cx="1785682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5CBC69F-EE66-4BC7-9B89-24E3D1ED4BA3}"/>
                </a:ext>
              </a:extLst>
            </xdr:cNvPr>
            <xdr:cNvSpPr txBox="1"/>
          </xdr:nvSpPr>
          <xdr:spPr>
            <a:xfrm>
              <a:off x="9302750" y="2699385"/>
              <a:ext cx="1785682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a-DK" sz="1800" b="0" i="1">
                        <a:latin typeface="Cambria Math" panose="02040503050406030204" pitchFamily="18" charset="0"/>
                      </a:rPr>
                      <m:t>𝐿𝑅𝑂𝐸</m:t>
                    </m:r>
                    <m:r>
                      <a:rPr lang="da-DK" sz="18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a-DK" sz="18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da-DK" sz="18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da-DK" sz="1800" b="0" i="1">
                        <a:latin typeface="Cambria Math" panose="02040503050406030204" pitchFamily="18" charset="0"/>
                      </a:rPr>
                      <m:t>𝑀𝑉𝐹</m:t>
                    </m:r>
                  </m:oMath>
                </m:oMathPara>
              </a14:m>
              <a:endParaRPr lang="da-DK" sz="18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5CBC69F-EE66-4BC7-9B89-24E3D1ED4BA3}"/>
                </a:ext>
              </a:extLst>
            </xdr:cNvPr>
            <xdr:cNvSpPr txBox="1"/>
          </xdr:nvSpPr>
          <xdr:spPr>
            <a:xfrm>
              <a:off x="9302750" y="2699385"/>
              <a:ext cx="1785682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a-DK" sz="1800" b="0" i="0">
                  <a:latin typeface="Cambria Math" panose="02040503050406030204" pitchFamily="18" charset="0"/>
                </a:rPr>
                <a:t>𝐿𝑅𝑂𝐸=𝑃∗𝑀𝑉𝐹</a:t>
              </a:r>
              <a:endParaRPr lang="da-DK" sz="1800"/>
            </a:p>
          </xdr:txBody>
        </xdr:sp>
      </mc:Fallback>
    </mc:AlternateContent>
    <xdr:clientData/>
  </xdr:oneCellAnchor>
  <xdr:twoCellAnchor editAs="oneCell">
    <xdr:from>
      <xdr:col>2</xdr:col>
      <xdr:colOff>571500</xdr:colOff>
      <xdr:row>59</xdr:row>
      <xdr:rowOff>158750</xdr:rowOff>
    </xdr:from>
    <xdr:to>
      <xdr:col>11</xdr:col>
      <xdr:colOff>501788</xdr:colOff>
      <xdr:row>81</xdr:row>
      <xdr:rowOff>51321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559C24-C345-42AD-AE8B-6AA0DD75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5520" y="13074650"/>
          <a:ext cx="8838068" cy="3748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backend.orbit.dtu.dk/ws/portalfiles/portal/303306936/1_s2.0_S0301421522006140_main.pdf" TargetMode="External"/><Relationship Id="rId1" Type="http://schemas.openxmlformats.org/officeDocument/2006/relationships/hyperlink" Target="https://www.sciencedirect.com/science/article/pii/S0301421522006140?via%3Dihub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020F-181A-4A6B-BE67-B2D7B2BC5E7C}">
  <dimension ref="A1:AB87"/>
  <sheetViews>
    <sheetView showGridLines="0" tabSelected="1" zoomScale="80" zoomScaleNormal="80" workbookViewId="0">
      <selection activeCell="F3" sqref="F3"/>
    </sheetView>
  </sheetViews>
  <sheetFormatPr defaultColWidth="9.140625" defaultRowHeight="14.25" x14ac:dyDescent="0.2"/>
  <cols>
    <col min="1" max="1" width="9.140625" style="1"/>
    <col min="2" max="2" width="15.42578125" style="1" bestFit="1" customWidth="1"/>
    <col min="3" max="3" width="13.7109375" style="1" customWidth="1"/>
    <col min="4" max="4" width="17.28515625" style="1" customWidth="1"/>
    <col min="5" max="5" width="9.140625" style="1"/>
    <col min="6" max="7" width="15.5703125" style="1" customWidth="1"/>
    <col min="8" max="8" width="12" style="1" customWidth="1"/>
    <col min="9" max="11" width="15.5703125" style="1" customWidth="1"/>
    <col min="12" max="12" width="15.7109375" style="1" customWidth="1"/>
    <col min="13" max="13" width="12.140625" style="1" customWidth="1"/>
    <col min="14" max="14" width="16" style="1" customWidth="1"/>
    <col min="15" max="15" width="17" style="1" customWidth="1"/>
    <col min="16" max="19" width="15.5703125" style="1" customWidth="1"/>
    <col min="20" max="20" width="12" style="1" customWidth="1"/>
    <col min="21" max="21" width="15.5703125" style="1" customWidth="1"/>
    <col min="22" max="22" width="14.140625" style="1" customWidth="1"/>
    <col min="23" max="23" width="15.5703125" style="1" customWidth="1"/>
    <col min="24" max="24" width="15.7109375" style="1" customWidth="1"/>
    <col min="25" max="25" width="13.85546875" style="1" customWidth="1"/>
    <col min="26" max="26" width="18" style="1" customWidth="1"/>
    <col min="27" max="27" width="17.5703125" style="1" customWidth="1"/>
    <col min="28" max="28" width="15.5703125" style="1" customWidth="1"/>
    <col min="29" max="16384" width="9.140625" style="1"/>
  </cols>
  <sheetData>
    <row r="1" spans="1:24" ht="26.25" customHeight="1" x14ac:dyDescent="0.2">
      <c r="A1" s="25" t="s">
        <v>93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X1" s="24"/>
    </row>
    <row r="2" spans="1:24" ht="32.25" customHeight="1" x14ac:dyDescent="0.2"/>
    <row r="6" spans="1:24" ht="23.25" x14ac:dyDescent="0.2">
      <c r="A6" s="7"/>
      <c r="B6" s="23" t="s">
        <v>82</v>
      </c>
      <c r="C6" s="7"/>
      <c r="D6" s="7"/>
    </row>
    <row r="8" spans="1:24" ht="23.25" customHeight="1" x14ac:dyDescent="0.25">
      <c r="B8" s="39" t="s">
        <v>83</v>
      </c>
    </row>
    <row r="10" spans="1:24" x14ac:dyDescent="0.2">
      <c r="B10" s="1" t="s">
        <v>84</v>
      </c>
    </row>
    <row r="13" spans="1:24" ht="15.75" x14ac:dyDescent="0.25">
      <c r="N13" s="37" t="s">
        <v>76</v>
      </c>
    </row>
    <row r="17" spans="1:28" x14ac:dyDescent="0.2">
      <c r="D17" s="3"/>
      <c r="G17" s="2"/>
      <c r="H17" s="2"/>
      <c r="I17" s="4"/>
      <c r="J17" s="4"/>
      <c r="K17" s="5"/>
      <c r="L17" s="5"/>
      <c r="M17" s="6"/>
      <c r="N17" s="6"/>
      <c r="O17" s="6"/>
      <c r="P17" s="6"/>
      <c r="S17" s="2"/>
      <c r="T17" s="2"/>
      <c r="U17" s="4"/>
      <c r="V17" s="4"/>
      <c r="W17" s="5"/>
      <c r="X17" s="5"/>
      <c r="Y17" s="6"/>
      <c r="Z17" s="6"/>
      <c r="AA17" s="6"/>
      <c r="AB17" s="6"/>
    </row>
    <row r="18" spans="1:28" ht="33" customHeight="1" x14ac:dyDescent="0.2">
      <c r="A18" s="7"/>
      <c r="B18" s="23" t="s">
        <v>67</v>
      </c>
      <c r="C18" s="7"/>
      <c r="D18" s="7"/>
      <c r="F18" s="23" t="s">
        <v>65</v>
      </c>
      <c r="G18" s="7"/>
      <c r="H18" s="7"/>
      <c r="I18" s="7"/>
      <c r="J18" s="7"/>
      <c r="K18" s="7"/>
      <c r="L18" s="7"/>
      <c r="M18" s="7"/>
      <c r="N18" s="7"/>
      <c r="O18" s="7"/>
      <c r="P18" s="7"/>
      <c r="R18" s="23" t="s">
        <v>68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22" spans="1:28" s="8" customFormat="1" ht="60" x14ac:dyDescent="0.25">
      <c r="B22" s="28" t="s">
        <v>0</v>
      </c>
      <c r="C22" s="28" t="s">
        <v>1</v>
      </c>
      <c r="D22" s="28" t="s">
        <v>72</v>
      </c>
      <c r="E22" s="1"/>
      <c r="F22" s="35" t="s">
        <v>2</v>
      </c>
      <c r="G22" s="35" t="s">
        <v>87</v>
      </c>
      <c r="H22" s="35" t="s">
        <v>88</v>
      </c>
      <c r="I22" s="35" t="s">
        <v>86</v>
      </c>
      <c r="J22" s="35" t="s">
        <v>85</v>
      </c>
      <c r="K22" s="35" t="s">
        <v>71</v>
      </c>
      <c r="L22" s="35" t="s">
        <v>90</v>
      </c>
      <c r="M22" s="35" t="s">
        <v>70</v>
      </c>
      <c r="N22" s="35" t="s">
        <v>66</v>
      </c>
      <c r="O22" s="35" t="s">
        <v>64</v>
      </c>
      <c r="P22" s="35" t="s">
        <v>92</v>
      </c>
      <c r="Q22" s="36"/>
      <c r="R22" s="35" t="s">
        <v>2</v>
      </c>
      <c r="S22" s="35" t="s">
        <v>87</v>
      </c>
      <c r="T22" s="35" t="s">
        <v>88</v>
      </c>
      <c r="U22" s="35" t="s">
        <v>86</v>
      </c>
      <c r="V22" s="35" t="s">
        <v>85</v>
      </c>
      <c r="W22" s="35" t="s">
        <v>71</v>
      </c>
      <c r="X22" s="35" t="s">
        <v>90</v>
      </c>
      <c r="Y22" s="35" t="s">
        <v>70</v>
      </c>
      <c r="Z22" s="35" t="s">
        <v>66</v>
      </c>
      <c r="AA22" s="35" t="s">
        <v>64</v>
      </c>
      <c r="AB22" s="35" t="s">
        <v>92</v>
      </c>
    </row>
    <row r="23" spans="1:28" s="8" customFormat="1" ht="30" x14ac:dyDescent="0.3">
      <c r="A23" s="26"/>
      <c r="B23" s="29"/>
      <c r="C23" s="29"/>
      <c r="D23" s="29" t="s">
        <v>69</v>
      </c>
      <c r="E23" s="1"/>
      <c r="F23" s="29" t="s">
        <v>3</v>
      </c>
      <c r="G23" s="29" t="s">
        <v>73</v>
      </c>
      <c r="H23" s="29" t="s">
        <v>89</v>
      </c>
      <c r="I23" s="29" t="s">
        <v>74</v>
      </c>
      <c r="J23" s="29" t="s">
        <v>75</v>
      </c>
      <c r="K23" s="29" t="s">
        <v>4</v>
      </c>
      <c r="L23" s="29" t="s">
        <v>91</v>
      </c>
      <c r="M23" s="29" t="s">
        <v>5</v>
      </c>
      <c r="N23" s="29" t="s">
        <v>69</v>
      </c>
      <c r="O23" s="29" t="s">
        <v>69</v>
      </c>
      <c r="P23" s="29" t="s">
        <v>69</v>
      </c>
      <c r="Q23" s="1"/>
      <c r="R23" s="29" t="s">
        <v>3</v>
      </c>
      <c r="S23" s="29" t="s">
        <v>73</v>
      </c>
      <c r="T23" s="29" t="s">
        <v>89</v>
      </c>
      <c r="U23" s="29" t="s">
        <v>74</v>
      </c>
      <c r="V23" s="29" t="s">
        <v>75</v>
      </c>
      <c r="W23" s="29" t="s">
        <v>4</v>
      </c>
      <c r="X23" s="29" t="s">
        <v>91</v>
      </c>
      <c r="Y23" s="29" t="s">
        <v>5</v>
      </c>
      <c r="Z23" s="29" t="s">
        <v>69</v>
      </c>
      <c r="AA23" s="29" t="s">
        <v>69</v>
      </c>
      <c r="AB23" s="29" t="s">
        <v>69</v>
      </c>
    </row>
    <row r="24" spans="1:28" ht="16.5" customHeight="1" x14ac:dyDescent="0.25">
      <c r="B24" s="1" t="s">
        <v>6</v>
      </c>
      <c r="C24" s="1" t="s">
        <v>7</v>
      </c>
      <c r="D24" s="14">
        <v>40</v>
      </c>
      <c r="F24" s="9">
        <v>25</v>
      </c>
      <c r="G24" s="10">
        <v>5.0290093048714013E-2</v>
      </c>
      <c r="H24" s="10">
        <f>((1+G24)^F24*G24)/((1+G24)^F24-1)</f>
        <v>7.1158891826220524E-2</v>
      </c>
      <c r="I24" s="11">
        <v>1498.259835500136</v>
      </c>
      <c r="J24" s="11">
        <v>40.025989203295524</v>
      </c>
      <c r="K24" s="12">
        <v>0.28000000000000003</v>
      </c>
      <c r="L24" s="40">
        <f>K24*8760/1000</f>
        <v>2.4528000000000003</v>
      </c>
      <c r="M24" s="6">
        <v>0.97554106551891462</v>
      </c>
      <c r="N24" s="34"/>
      <c r="O24" s="14"/>
      <c r="P24" s="14"/>
      <c r="R24" s="27">
        <v>30</v>
      </c>
      <c r="S24" s="10"/>
      <c r="T24" s="45">
        <f>((1+S$53)^R24*S$53)/((1+S$53)^R24-1)</f>
        <v>6.6012404169952577E-2</v>
      </c>
      <c r="U24" s="11">
        <v>1154.6658955627704</v>
      </c>
      <c r="V24" s="11">
        <v>10</v>
      </c>
      <c r="W24" s="12">
        <v>0.13900000000000001</v>
      </c>
      <c r="X24" s="40">
        <f>W24*8760/1000</f>
        <v>1.2176400000000001</v>
      </c>
      <c r="Y24" s="6">
        <v>1.2300110533752062</v>
      </c>
      <c r="Z24" s="42"/>
      <c r="AA24" s="43"/>
      <c r="AB24" s="43"/>
    </row>
    <row r="25" spans="1:28" ht="16.5" customHeight="1" x14ac:dyDescent="0.25">
      <c r="B25" s="1" t="s">
        <v>9</v>
      </c>
      <c r="C25" s="1" t="s">
        <v>10</v>
      </c>
      <c r="D25" s="14">
        <v>39.299999999999997</v>
      </c>
      <c r="F25" s="9">
        <v>25</v>
      </c>
      <c r="G25" s="10">
        <v>3.5025700977935899E-2</v>
      </c>
      <c r="H25" s="10">
        <f t="shared" ref="H25:H51" si="0">((1+G25)^F25*G25)/((1+G25)^F25-1)</f>
        <v>6.069096056189905E-2</v>
      </c>
      <c r="I25" s="11">
        <v>1293.8476349485313</v>
      </c>
      <c r="J25" s="11">
        <v>40.025989203295524</v>
      </c>
      <c r="K25" s="12">
        <v>0.32</v>
      </c>
      <c r="L25" s="40">
        <f t="shared" ref="L25:L51" si="1">K25*8760/1000</f>
        <v>2.8032000000000004</v>
      </c>
      <c r="M25" s="6">
        <v>0.9561466846083998</v>
      </c>
      <c r="N25" s="34"/>
      <c r="O25" s="14"/>
      <c r="P25" s="14"/>
      <c r="R25" s="27">
        <v>30</v>
      </c>
      <c r="S25" s="10"/>
      <c r="T25" s="45">
        <f>((1+S$53)^R25*S$53)/((1+S$53)^R25-1)</f>
        <v>6.6012404169952577E-2</v>
      </c>
      <c r="U25" s="11">
        <v>1164.6475353422618</v>
      </c>
      <c r="V25" s="11">
        <v>10</v>
      </c>
      <c r="W25" s="12">
        <v>0.123</v>
      </c>
      <c r="X25" s="40">
        <f t="shared" ref="X25:X51" si="2">W25*8760/1000</f>
        <v>1.07748</v>
      </c>
      <c r="Y25" s="6">
        <v>1.1463303685713349</v>
      </c>
      <c r="Z25" s="42"/>
      <c r="AA25" s="43"/>
      <c r="AB25" s="43"/>
    </row>
    <row r="26" spans="1:28" ht="16.5" customHeight="1" x14ac:dyDescent="0.25">
      <c r="B26" s="1" t="s">
        <v>11</v>
      </c>
      <c r="C26" s="1" t="s">
        <v>12</v>
      </c>
      <c r="D26" s="14">
        <v>46.6</v>
      </c>
      <c r="F26" s="9">
        <v>25</v>
      </c>
      <c r="G26" s="10">
        <v>3.2520325203252064E-2</v>
      </c>
      <c r="H26" s="10">
        <f t="shared" si="0"/>
        <v>5.9052522249266451E-2</v>
      </c>
      <c r="I26" s="11">
        <v>1351.062820026674</v>
      </c>
      <c r="J26" s="11">
        <v>40.025989203295524</v>
      </c>
      <c r="K26" s="12">
        <v>0.23</v>
      </c>
      <c r="L26" s="40">
        <f t="shared" si="1"/>
        <v>2.0148000000000001</v>
      </c>
      <c r="M26" s="6">
        <v>0.97789194134146828</v>
      </c>
      <c r="N26" s="34"/>
      <c r="O26" s="14"/>
      <c r="P26" s="14"/>
      <c r="R26" s="27">
        <v>30</v>
      </c>
      <c r="S26" s="10">
        <v>3.2520325203252064E-2</v>
      </c>
      <c r="T26" s="10">
        <f t="shared" ref="T26:T51" si="3">((1+S26)^R26*S26)/((1+S26)^R26-1)</f>
        <v>5.269534478695153E-2</v>
      </c>
      <c r="U26" s="11">
        <v>853.36443912616573</v>
      </c>
      <c r="V26" s="11">
        <v>10</v>
      </c>
      <c r="W26" s="12">
        <v>0.152</v>
      </c>
      <c r="X26" s="40">
        <f t="shared" si="2"/>
        <v>1.33152</v>
      </c>
      <c r="Y26" s="6">
        <v>1.1752630425116333</v>
      </c>
      <c r="Z26" s="34"/>
      <c r="AA26" s="14"/>
      <c r="AB26" s="14"/>
    </row>
    <row r="27" spans="1:28" ht="16.5" customHeight="1" x14ac:dyDescent="0.25">
      <c r="B27" s="1" t="s">
        <v>13</v>
      </c>
      <c r="C27" s="1" t="s">
        <v>14</v>
      </c>
      <c r="D27" s="14">
        <v>46.9</v>
      </c>
      <c r="F27" s="9">
        <v>25</v>
      </c>
      <c r="G27" s="10">
        <v>8.5091624725771114E-2</v>
      </c>
      <c r="H27" s="10">
        <f t="shared" si="0"/>
        <v>9.7786170091799671E-2</v>
      </c>
      <c r="I27" s="11">
        <v>1289.4755251091669</v>
      </c>
      <c r="J27" s="11">
        <v>40.025989203295524</v>
      </c>
      <c r="K27" s="12">
        <v>0.24</v>
      </c>
      <c r="L27" s="40">
        <f t="shared" si="1"/>
        <v>2.1024000000000003</v>
      </c>
      <c r="M27" s="6">
        <v>0.97884269063600793</v>
      </c>
      <c r="N27" s="34"/>
      <c r="O27" s="14"/>
      <c r="P27" s="14"/>
      <c r="R27" s="27">
        <v>30</v>
      </c>
      <c r="S27" s="10"/>
      <c r="T27" s="45">
        <f>((1+S$53)^R27*S$53)/((1+S$53)^R27-1)</f>
        <v>6.6012404169952577E-2</v>
      </c>
      <c r="U27" s="11">
        <v>1059</v>
      </c>
      <c r="V27" s="11">
        <v>10</v>
      </c>
      <c r="W27" s="12">
        <v>0.14000000000000001</v>
      </c>
      <c r="X27" s="40">
        <f t="shared" si="2"/>
        <v>1.2264000000000002</v>
      </c>
      <c r="Y27" s="6">
        <v>1.2857409177567825</v>
      </c>
      <c r="Z27" s="42"/>
      <c r="AA27" s="43"/>
      <c r="AB27" s="43"/>
    </row>
    <row r="28" spans="1:28" ht="16.5" customHeight="1" x14ac:dyDescent="0.25">
      <c r="B28" s="1" t="s">
        <v>15</v>
      </c>
      <c r="C28" s="1" t="s">
        <v>16</v>
      </c>
      <c r="D28" s="14">
        <v>60</v>
      </c>
      <c r="F28" s="9">
        <v>25</v>
      </c>
      <c r="G28" s="10">
        <v>5.3447050461975919E-2</v>
      </c>
      <c r="H28" s="10">
        <f t="shared" si="0"/>
        <v>7.342343636462266E-2</v>
      </c>
      <c r="I28" s="11">
        <v>1486.6859333959699</v>
      </c>
      <c r="J28" s="11">
        <v>40.025989203295524</v>
      </c>
      <c r="K28" s="12">
        <v>0.2</v>
      </c>
      <c r="L28" s="40">
        <f t="shared" si="1"/>
        <v>1.752</v>
      </c>
      <c r="M28" s="6">
        <v>0.9564058730968289</v>
      </c>
      <c r="N28" s="34"/>
      <c r="O28" s="14"/>
      <c r="P28" s="14"/>
      <c r="R28" s="27">
        <v>30</v>
      </c>
      <c r="S28" s="10">
        <v>5.1172707889125944E-2</v>
      </c>
      <c r="T28" s="10">
        <f t="shared" si="3"/>
        <v>6.5923614533803229E-2</v>
      </c>
      <c r="U28" s="11">
        <v>1156</v>
      </c>
      <c r="V28" s="11">
        <v>10</v>
      </c>
      <c r="W28" s="12">
        <v>0.185</v>
      </c>
      <c r="X28" s="40">
        <f t="shared" si="2"/>
        <v>1.6205999999999998</v>
      </c>
      <c r="Y28" s="6">
        <v>1.1580791440959086</v>
      </c>
      <c r="Z28" s="34"/>
      <c r="AA28" s="14"/>
      <c r="AB28" s="14"/>
    </row>
    <row r="29" spans="1:28" ht="16.5" customHeight="1" x14ac:dyDescent="0.25">
      <c r="B29" s="1" t="s">
        <v>17</v>
      </c>
      <c r="C29" s="1" t="s">
        <v>18</v>
      </c>
      <c r="D29" s="14">
        <v>39.299999999999997</v>
      </c>
      <c r="F29" s="9">
        <v>25</v>
      </c>
      <c r="G29" s="10">
        <v>4.0911606863523756E-2</v>
      </c>
      <c r="H29" s="10">
        <f t="shared" si="0"/>
        <v>6.4630225325237142E-2</v>
      </c>
      <c r="I29" s="11">
        <v>1486.6859333959699</v>
      </c>
      <c r="J29" s="11">
        <v>40.025989203295524</v>
      </c>
      <c r="K29" s="12">
        <v>0.24</v>
      </c>
      <c r="L29" s="40">
        <f t="shared" si="1"/>
        <v>2.1024000000000003</v>
      </c>
      <c r="M29" s="6">
        <v>0.99166150537026398</v>
      </c>
      <c r="N29" s="34"/>
      <c r="O29" s="14"/>
      <c r="P29" s="14"/>
      <c r="R29" s="27">
        <v>30</v>
      </c>
      <c r="S29" s="10">
        <v>3.4895194089475987E-2</v>
      </c>
      <c r="T29" s="10">
        <f t="shared" si="3"/>
        <v>5.4299959809178955E-2</v>
      </c>
      <c r="U29" s="11">
        <v>877.98563183719409</v>
      </c>
      <c r="V29" s="11">
        <v>10</v>
      </c>
      <c r="W29" s="12">
        <v>0.13200000000000001</v>
      </c>
      <c r="X29" s="40">
        <f t="shared" si="2"/>
        <v>1.1563200000000002</v>
      </c>
      <c r="Y29" s="6">
        <v>1.1837890306804135</v>
      </c>
      <c r="Z29" s="34"/>
      <c r="AA29" s="14"/>
      <c r="AB29" s="14"/>
    </row>
    <row r="30" spans="1:28" ht="16.5" customHeight="1" x14ac:dyDescent="0.25">
      <c r="B30" s="1" t="s">
        <v>19</v>
      </c>
      <c r="C30" s="1" t="s">
        <v>20</v>
      </c>
      <c r="D30" s="14">
        <v>38.700000000000003</v>
      </c>
      <c r="F30" s="9">
        <v>25</v>
      </c>
      <c r="G30" s="10">
        <v>2.2916507524253282E-2</v>
      </c>
      <c r="H30" s="10">
        <f t="shared" si="0"/>
        <v>5.2990860462496542E-2</v>
      </c>
      <c r="I30" s="11">
        <v>1696.4285714285713</v>
      </c>
      <c r="J30" s="11">
        <v>40.025989203295524</v>
      </c>
      <c r="K30" s="12">
        <v>0.37</v>
      </c>
      <c r="L30" s="40">
        <f t="shared" si="1"/>
        <v>3.2411999999999996</v>
      </c>
      <c r="M30" s="6">
        <v>0.92189532311897382</v>
      </c>
      <c r="N30" s="34"/>
      <c r="O30" s="14"/>
      <c r="P30" s="14"/>
      <c r="R30" s="27">
        <v>30</v>
      </c>
      <c r="S30" s="10"/>
      <c r="T30" s="45">
        <f>((1+S$53)^R30*S$53)/((1+S$53)^R30-1)</f>
        <v>6.6012404169952577E-2</v>
      </c>
      <c r="U30" s="11">
        <v>952.37132936507942</v>
      </c>
      <c r="V30" s="11">
        <v>10</v>
      </c>
      <c r="W30" s="12">
        <v>0.112</v>
      </c>
      <c r="X30" s="40">
        <f t="shared" si="2"/>
        <v>0.98111999999999999</v>
      </c>
      <c r="Y30" s="6">
        <v>1.2036317228481157</v>
      </c>
      <c r="Z30" s="42"/>
      <c r="AA30" s="43"/>
      <c r="AB30" s="43"/>
    </row>
    <row r="31" spans="1:28" ht="16.5" customHeight="1" x14ac:dyDescent="0.25">
      <c r="B31" s="1" t="s">
        <v>21</v>
      </c>
      <c r="C31" s="1" t="s">
        <v>22</v>
      </c>
      <c r="D31" s="14">
        <v>44.1</v>
      </c>
      <c r="F31" s="9">
        <v>25</v>
      </c>
      <c r="G31" s="10">
        <v>7.0411779081133996E-2</v>
      </c>
      <c r="H31" s="10">
        <f t="shared" si="0"/>
        <v>8.612907343665975E-2</v>
      </c>
      <c r="I31" s="11">
        <v>1486.6859333959699</v>
      </c>
      <c r="J31" s="11">
        <v>40.025989203295524</v>
      </c>
      <c r="K31" s="12">
        <v>0.27</v>
      </c>
      <c r="L31" s="40">
        <f t="shared" si="1"/>
        <v>2.3652000000000002</v>
      </c>
      <c r="M31" s="6">
        <v>0.93930299961708319</v>
      </c>
      <c r="N31" s="34"/>
      <c r="O31" s="14"/>
      <c r="P31" s="14"/>
      <c r="R31" s="27">
        <v>30</v>
      </c>
      <c r="S31" s="10">
        <v>5.9974747474747514E-2</v>
      </c>
      <c r="T31" s="10">
        <f t="shared" si="3"/>
        <v>7.2629282326656219E-2</v>
      </c>
      <c r="U31" s="11">
        <v>1007.8714139888427</v>
      </c>
      <c r="V31" s="11">
        <v>10</v>
      </c>
      <c r="W31" s="12">
        <v>0.106</v>
      </c>
      <c r="X31" s="40">
        <f t="shared" si="2"/>
        <v>0.92855999999999994</v>
      </c>
      <c r="Y31" s="6">
        <v>1.2894014434606964</v>
      </c>
      <c r="Z31" s="34"/>
      <c r="AA31" s="14"/>
      <c r="AB31" s="14"/>
    </row>
    <row r="32" spans="1:28" ht="16.5" customHeight="1" x14ac:dyDescent="0.25">
      <c r="B32" s="1" t="s">
        <v>23</v>
      </c>
      <c r="C32" s="1" t="s">
        <v>24</v>
      </c>
      <c r="D32" s="14">
        <v>43.5</v>
      </c>
      <c r="F32" s="9">
        <v>25</v>
      </c>
      <c r="G32" s="10">
        <v>3.7916254533465477E-2</v>
      </c>
      <c r="H32" s="10">
        <f t="shared" si="0"/>
        <v>6.2609896916362054E-2</v>
      </c>
      <c r="I32" s="11">
        <v>1426.6313249364357</v>
      </c>
      <c r="J32" s="11">
        <v>40.025989203295524</v>
      </c>
      <c r="K32" s="12">
        <v>0.28999999999999998</v>
      </c>
      <c r="L32" s="40">
        <f t="shared" si="1"/>
        <v>2.5403999999999995</v>
      </c>
      <c r="M32" s="6">
        <v>0.95963839344116897</v>
      </c>
      <c r="N32" s="34"/>
      <c r="O32" s="14"/>
      <c r="P32" s="14"/>
      <c r="R32" s="27">
        <v>30</v>
      </c>
      <c r="S32" s="10"/>
      <c r="T32" s="45">
        <f>((1+S$53)^R32*S$53)/((1+S$53)^R32-1)</f>
        <v>6.6012404169952577E-2</v>
      </c>
      <c r="U32" s="11">
        <v>600</v>
      </c>
      <c r="V32" s="11">
        <v>10</v>
      </c>
      <c r="W32" s="12">
        <v>9.4E-2</v>
      </c>
      <c r="X32" s="40">
        <f t="shared" si="2"/>
        <v>0.82344000000000006</v>
      </c>
      <c r="Y32" s="6">
        <v>1.2963999600882494</v>
      </c>
      <c r="Z32" s="42"/>
      <c r="AA32" s="43"/>
      <c r="AB32" s="43"/>
    </row>
    <row r="33" spans="2:28" ht="16.5" customHeight="1" x14ac:dyDescent="0.25">
      <c r="B33" s="1" t="s">
        <v>25</v>
      </c>
      <c r="C33" s="1" t="s">
        <v>26</v>
      </c>
      <c r="D33" s="14">
        <v>40.4</v>
      </c>
      <c r="F33" s="9">
        <v>25</v>
      </c>
      <c r="G33" s="10">
        <v>3.3027433488111435E-2</v>
      </c>
      <c r="H33" s="10">
        <f t="shared" si="0"/>
        <v>5.9382280318977333E-2</v>
      </c>
      <c r="I33" s="11">
        <v>1575.8928571428569</v>
      </c>
      <c r="J33" s="11">
        <v>40.025989203295524</v>
      </c>
      <c r="K33" s="12">
        <v>0.27</v>
      </c>
      <c r="L33" s="40">
        <f t="shared" si="1"/>
        <v>2.3652000000000002</v>
      </c>
      <c r="M33" s="6">
        <v>0.96519784194038105</v>
      </c>
      <c r="N33" s="34"/>
      <c r="O33" s="14"/>
      <c r="P33" s="14"/>
      <c r="R33" s="27">
        <v>30</v>
      </c>
      <c r="S33" s="10">
        <v>2.7832620379511199E-2</v>
      </c>
      <c r="T33" s="10">
        <f t="shared" si="3"/>
        <v>4.960032345470012E-2</v>
      </c>
      <c r="U33" s="11">
        <v>1172.7549107142856</v>
      </c>
      <c r="V33" s="11">
        <v>10</v>
      </c>
      <c r="W33" s="12">
        <v>0.13900000000000001</v>
      </c>
      <c r="X33" s="40">
        <f t="shared" si="2"/>
        <v>1.2176400000000001</v>
      </c>
      <c r="Y33" s="6">
        <v>1.2259296682427148</v>
      </c>
      <c r="Z33" s="34"/>
      <c r="AA33" s="14"/>
      <c r="AB33" s="14"/>
    </row>
    <row r="34" spans="2:28" ht="16.5" customHeight="1" x14ac:dyDescent="0.25">
      <c r="B34" s="1" t="s">
        <v>27</v>
      </c>
      <c r="C34" s="1" t="s">
        <v>28</v>
      </c>
      <c r="D34" s="14">
        <v>36.700000000000003</v>
      </c>
      <c r="F34" s="9">
        <v>25</v>
      </c>
      <c r="G34" s="10">
        <v>1.7328825021132629E-2</v>
      </c>
      <c r="H34" s="10">
        <f t="shared" si="0"/>
        <v>4.9628339669593534E-2</v>
      </c>
      <c r="I34" s="11">
        <v>1573.2142857142856</v>
      </c>
      <c r="J34" s="11">
        <v>40.025989203295524</v>
      </c>
      <c r="K34" s="12">
        <v>0.24</v>
      </c>
      <c r="L34" s="40">
        <f t="shared" si="1"/>
        <v>2.1024000000000003</v>
      </c>
      <c r="M34" s="6">
        <v>0.84618026101280586</v>
      </c>
      <c r="N34" s="34"/>
      <c r="O34" s="14"/>
      <c r="P34" s="14"/>
      <c r="R34" s="27">
        <v>30</v>
      </c>
      <c r="S34" s="10"/>
      <c r="T34" s="45">
        <f>((1+S$53)^R34*S$53)/((1+S$53)^R34-1)</f>
        <v>6.6012404169952577E-2</v>
      </c>
      <c r="U34" s="11">
        <v>905.67857142857133</v>
      </c>
      <c r="V34" s="11">
        <v>10</v>
      </c>
      <c r="W34" s="12">
        <v>0.124</v>
      </c>
      <c r="X34" s="40">
        <f t="shared" si="2"/>
        <v>1.0862400000000001</v>
      </c>
      <c r="Y34" s="6">
        <v>1.019807495830833</v>
      </c>
      <c r="Z34" s="42"/>
      <c r="AA34" s="43"/>
      <c r="AB34" s="43"/>
    </row>
    <row r="35" spans="2:28" ht="16.5" customHeight="1" x14ac:dyDescent="0.25">
      <c r="B35" s="1" t="s">
        <v>29</v>
      </c>
      <c r="C35" s="1" t="s">
        <v>30</v>
      </c>
      <c r="D35" s="14">
        <v>59.5</v>
      </c>
      <c r="F35" s="9">
        <v>25</v>
      </c>
      <c r="G35" s="10">
        <v>7.4626865671642117E-2</v>
      </c>
      <c r="H35" s="10">
        <f t="shared" si="0"/>
        <v>8.9417229866101247E-2</v>
      </c>
      <c r="I35" s="11">
        <v>1474.7142706187838</v>
      </c>
      <c r="J35" s="11">
        <v>40.025989203295524</v>
      </c>
      <c r="K35" s="12">
        <v>0.28000000000000003</v>
      </c>
      <c r="L35" s="40">
        <f t="shared" si="1"/>
        <v>2.4528000000000003</v>
      </c>
      <c r="M35" s="6">
        <v>0.89411637395106913</v>
      </c>
      <c r="N35" s="34"/>
      <c r="O35" s="14"/>
      <c r="P35" s="14"/>
      <c r="R35" s="27">
        <v>30</v>
      </c>
      <c r="S35" s="10">
        <v>7.2008379156847449E-2</v>
      </c>
      <c r="T35" s="10">
        <f t="shared" si="3"/>
        <v>8.2218319303522774E-2</v>
      </c>
      <c r="U35" s="11">
        <v>1061.1236713435374</v>
      </c>
      <c r="V35" s="11">
        <v>10</v>
      </c>
      <c r="W35" s="12">
        <v>0.16</v>
      </c>
      <c r="X35" s="40">
        <f t="shared" si="2"/>
        <v>1.4016000000000002</v>
      </c>
      <c r="Y35" s="6">
        <v>1.0706562978032053</v>
      </c>
      <c r="Z35" s="34"/>
      <c r="AA35" s="14"/>
      <c r="AB35" s="14"/>
    </row>
    <row r="36" spans="2:28" ht="16.5" customHeight="1" x14ac:dyDescent="0.25">
      <c r="B36" s="1" t="s">
        <v>31</v>
      </c>
      <c r="C36" s="1" t="s">
        <v>32</v>
      </c>
      <c r="D36" s="14">
        <v>47.3</v>
      </c>
      <c r="F36" s="9">
        <v>25</v>
      </c>
      <c r="G36" s="10">
        <v>1.310923119433746E-2</v>
      </c>
      <c r="H36" s="10">
        <f t="shared" si="0"/>
        <v>4.7171302665242346E-2</v>
      </c>
      <c r="I36" s="11">
        <v>1427.3334705965644</v>
      </c>
      <c r="J36" s="11">
        <v>40.025989203295524</v>
      </c>
      <c r="K36" s="12">
        <v>0.23</v>
      </c>
      <c r="L36" s="40">
        <f t="shared" si="1"/>
        <v>2.0148000000000001</v>
      </c>
      <c r="M36" s="6">
        <v>0.98690455643769415</v>
      </c>
      <c r="N36" s="34"/>
      <c r="O36" s="14"/>
      <c r="P36" s="14"/>
      <c r="R36" s="27">
        <v>30</v>
      </c>
      <c r="S36" s="10">
        <v>2.3095255808021735E-2</v>
      </c>
      <c r="T36" s="10">
        <f t="shared" si="3"/>
        <v>4.6572533799489266E-2</v>
      </c>
      <c r="U36" s="11">
        <v>1092.3415105981414</v>
      </c>
      <c r="V36" s="11">
        <v>10</v>
      </c>
      <c r="W36" s="12">
        <v>0.13900000000000001</v>
      </c>
      <c r="X36" s="40">
        <f t="shared" si="2"/>
        <v>1.2176400000000001</v>
      </c>
      <c r="Y36" s="6">
        <v>1.2518467380048326</v>
      </c>
      <c r="Z36" s="34"/>
      <c r="AA36" s="14"/>
      <c r="AB36" s="14"/>
    </row>
    <row r="37" spans="2:28" ht="16.5" customHeight="1" x14ac:dyDescent="0.25">
      <c r="B37" s="1" t="s">
        <v>33</v>
      </c>
      <c r="C37" s="1" t="s">
        <v>34</v>
      </c>
      <c r="D37" s="14">
        <v>46.2</v>
      </c>
      <c r="F37" s="9">
        <v>25</v>
      </c>
      <c r="G37" s="10">
        <v>7.7587427438765441E-2</v>
      </c>
      <c r="H37" s="10">
        <f t="shared" si="0"/>
        <v>9.1755825680353884E-2</v>
      </c>
      <c r="I37" s="11">
        <v>1518.3604188442428</v>
      </c>
      <c r="J37" s="11">
        <v>40.025989203295524</v>
      </c>
      <c r="K37" s="12">
        <v>0.45</v>
      </c>
      <c r="L37" s="40">
        <f t="shared" si="1"/>
        <v>3.9420000000000002</v>
      </c>
      <c r="M37" s="6">
        <v>0.7213987196716185</v>
      </c>
      <c r="N37" s="34"/>
      <c r="O37" s="14"/>
      <c r="P37" s="14"/>
      <c r="R37" s="27">
        <v>30</v>
      </c>
      <c r="S37" s="10"/>
      <c r="T37" s="45">
        <f>((1+S$53)^R37*S$53)/((1+S$53)^R37-1)</f>
        <v>6.6012404169952577E-2</v>
      </c>
      <c r="U37" s="11">
        <v>1007.8714139888427</v>
      </c>
      <c r="V37" s="11">
        <v>10</v>
      </c>
      <c r="W37" s="12">
        <v>0.108</v>
      </c>
      <c r="X37" s="40">
        <f t="shared" si="2"/>
        <v>0.94608000000000003</v>
      </c>
      <c r="Y37" s="6">
        <v>1.2980523826775183</v>
      </c>
      <c r="Z37" s="42"/>
      <c r="AA37" s="43"/>
      <c r="AB37" s="43"/>
    </row>
    <row r="38" spans="2:28" ht="16.5" customHeight="1" x14ac:dyDescent="0.25">
      <c r="B38" s="1" t="s">
        <v>35</v>
      </c>
      <c r="C38" s="1" t="s">
        <v>36</v>
      </c>
      <c r="D38" s="14">
        <v>48.1</v>
      </c>
      <c r="F38" s="9">
        <v>25</v>
      </c>
      <c r="G38" s="10">
        <v>5.6285096438910436E-2</v>
      </c>
      <c r="H38" s="10">
        <f t="shared" si="0"/>
        <v>7.5486945267786432E-2</v>
      </c>
      <c r="I38" s="11">
        <v>1491.0714285714284</v>
      </c>
      <c r="J38" s="11">
        <v>40.025989203295524</v>
      </c>
      <c r="K38" s="12">
        <v>0.25</v>
      </c>
      <c r="L38" s="40">
        <f t="shared" si="1"/>
        <v>2.19</v>
      </c>
      <c r="M38" s="6">
        <v>0.9466197030529504</v>
      </c>
      <c r="N38" s="34"/>
      <c r="O38" s="14"/>
      <c r="P38" s="14"/>
      <c r="R38" s="27">
        <v>30</v>
      </c>
      <c r="S38" s="10"/>
      <c r="T38" s="45">
        <f>((1+S$53)^R38*S$53)/((1+S$53)^R38-1)</f>
        <v>6.6012404169952577E-2</v>
      </c>
      <c r="U38" s="11">
        <v>879.52008928571422</v>
      </c>
      <c r="V38" s="11">
        <v>10</v>
      </c>
      <c r="W38" s="12">
        <v>0.154</v>
      </c>
      <c r="X38" s="40">
        <f t="shared" si="2"/>
        <v>1.34904</v>
      </c>
      <c r="Y38" s="6">
        <v>1.0542752137394422</v>
      </c>
      <c r="Z38" s="42"/>
      <c r="AA38" s="43"/>
      <c r="AB38" s="43"/>
    </row>
    <row r="39" spans="2:28" ht="16.5" customHeight="1" x14ac:dyDescent="0.25">
      <c r="B39" s="1" t="s">
        <v>37</v>
      </c>
      <c r="C39" s="1" t="s">
        <v>38</v>
      </c>
      <c r="D39" s="14">
        <v>43.9</v>
      </c>
      <c r="F39" s="9">
        <v>25</v>
      </c>
      <c r="G39" s="10">
        <v>7.765335929892897E-2</v>
      </c>
      <c r="H39" s="10">
        <f t="shared" si="0"/>
        <v>9.1808173417477365E-2</v>
      </c>
      <c r="I39" s="11">
        <v>1486.6859333959699</v>
      </c>
      <c r="J39" s="11">
        <v>40.025989203295524</v>
      </c>
      <c r="K39" s="12">
        <v>0.28000000000000003</v>
      </c>
      <c r="L39" s="40">
        <f t="shared" si="1"/>
        <v>2.4528000000000003</v>
      </c>
      <c r="M39" s="6">
        <v>0.99520550565147747</v>
      </c>
      <c r="N39" s="34"/>
      <c r="O39" s="14"/>
      <c r="P39" s="14"/>
      <c r="R39" s="27">
        <v>30</v>
      </c>
      <c r="S39" s="10">
        <v>0.11441090555014605</v>
      </c>
      <c r="T39" s="10">
        <f t="shared" si="3"/>
        <v>0.11902711277861609</v>
      </c>
      <c r="U39" s="11">
        <v>1007.8714139888427</v>
      </c>
      <c r="V39" s="11">
        <v>10</v>
      </c>
      <c r="W39" s="12">
        <v>0.108</v>
      </c>
      <c r="X39" s="40">
        <f t="shared" si="2"/>
        <v>0.94608000000000003</v>
      </c>
      <c r="Y39" s="6">
        <v>1.2993996664289507</v>
      </c>
      <c r="Z39" s="34"/>
      <c r="AA39" s="14"/>
      <c r="AB39" s="14"/>
    </row>
    <row r="40" spans="2:28" ht="16.5" customHeight="1" x14ac:dyDescent="0.25">
      <c r="B40" s="1" t="s">
        <v>39</v>
      </c>
      <c r="C40" s="1" t="s">
        <v>40</v>
      </c>
      <c r="D40" s="14">
        <v>43.5</v>
      </c>
      <c r="F40" s="9">
        <v>25</v>
      </c>
      <c r="G40" s="10">
        <v>7.1882634332271919E-2</v>
      </c>
      <c r="H40" s="10">
        <f t="shared" si="0"/>
        <v>8.7270852933267862E-2</v>
      </c>
      <c r="I40" s="11">
        <v>1486.6859333959699</v>
      </c>
      <c r="J40" s="11">
        <v>40.025989203295524</v>
      </c>
      <c r="K40" s="12">
        <v>0.28999999999999998</v>
      </c>
      <c r="L40" s="40">
        <f t="shared" si="1"/>
        <v>2.5403999999999995</v>
      </c>
      <c r="M40" s="6">
        <v>0.90931430836305982</v>
      </c>
      <c r="N40" s="34"/>
      <c r="O40" s="14"/>
      <c r="P40" s="14"/>
      <c r="R40" s="27">
        <v>30</v>
      </c>
      <c r="S40" s="10"/>
      <c r="T40" s="45">
        <f>((1+S$53)^R40*S$53)/((1+S$53)^R40-1)</f>
        <v>6.6012404169952577E-2</v>
      </c>
      <c r="U40" s="11">
        <v>1007.8714139888427</v>
      </c>
      <c r="V40" s="11">
        <v>10</v>
      </c>
      <c r="W40" s="12">
        <v>0.114</v>
      </c>
      <c r="X40" s="40">
        <f t="shared" si="2"/>
        <v>0.99863999999999997</v>
      </c>
      <c r="Y40" s="6">
        <v>1.2752865636147444</v>
      </c>
      <c r="Z40" s="42"/>
      <c r="AA40" s="43"/>
      <c r="AB40" s="43"/>
    </row>
    <row r="41" spans="2:28" ht="16.5" customHeight="1" x14ac:dyDescent="0.25">
      <c r="B41" s="1" t="s">
        <v>41</v>
      </c>
      <c r="C41" s="1" t="s">
        <v>42</v>
      </c>
      <c r="D41" s="14">
        <v>36.700000000000003</v>
      </c>
      <c r="F41" s="9">
        <v>25</v>
      </c>
      <c r="G41" s="10"/>
      <c r="H41" s="10"/>
      <c r="I41" s="11">
        <v>1697.186243858866</v>
      </c>
      <c r="J41" s="11">
        <v>40.025989203295524</v>
      </c>
      <c r="K41" s="12"/>
      <c r="L41" s="44">
        <f>K53*8760/1000</f>
        <v>2.3719384615384618</v>
      </c>
      <c r="M41" s="41">
        <v>0.96417668396628498</v>
      </c>
      <c r="N41" s="42"/>
      <c r="O41" s="43"/>
      <c r="P41" s="43"/>
      <c r="R41" s="27">
        <v>30</v>
      </c>
      <c r="S41" s="10"/>
      <c r="T41" s="45">
        <f t="shared" ref="T41:T42" si="4">((1+S$53)^R41*S$53)/((1+S$53)^R41-1)</f>
        <v>6.6012404169952577E-2</v>
      </c>
      <c r="U41" s="11">
        <v>1007.8714139888427</v>
      </c>
      <c r="V41" s="11">
        <v>10</v>
      </c>
      <c r="W41" s="12">
        <v>0.13</v>
      </c>
      <c r="X41" s="40">
        <f t="shared" si="2"/>
        <v>1.1388</v>
      </c>
      <c r="Y41" s="6">
        <v>1.2394501668874836</v>
      </c>
      <c r="Z41" s="42"/>
      <c r="AA41" s="43"/>
      <c r="AB41" s="43"/>
    </row>
    <row r="42" spans="2:28" ht="16.5" customHeight="1" x14ac:dyDescent="0.25">
      <c r="B42" s="1" t="s">
        <v>43</v>
      </c>
      <c r="C42" s="1" t="s">
        <v>44</v>
      </c>
      <c r="D42" s="14">
        <v>55.6</v>
      </c>
      <c r="F42" s="9">
        <v>25</v>
      </c>
      <c r="G42" s="10"/>
      <c r="H42" s="10"/>
      <c r="I42" s="11" t="s">
        <v>8</v>
      </c>
      <c r="J42" s="11">
        <v>40.025989203295524</v>
      </c>
      <c r="K42" s="12">
        <v>0.27</v>
      </c>
      <c r="L42" s="40">
        <f t="shared" si="1"/>
        <v>2.3652000000000002</v>
      </c>
      <c r="M42" s="41">
        <v>1</v>
      </c>
      <c r="N42" s="42"/>
      <c r="O42" s="43"/>
      <c r="P42" s="43"/>
      <c r="R42" s="27">
        <v>30</v>
      </c>
      <c r="S42" s="10"/>
      <c r="T42" s="45">
        <f t="shared" si="4"/>
        <v>6.6012404169952577E-2</v>
      </c>
      <c r="U42" s="11">
        <v>1007.8714139888427</v>
      </c>
      <c r="V42" s="11">
        <v>10</v>
      </c>
      <c r="W42" s="12">
        <v>0.188</v>
      </c>
      <c r="X42" s="40">
        <f t="shared" si="2"/>
        <v>1.6468800000000001</v>
      </c>
      <c r="Y42" s="6">
        <v>1.2772813910917638</v>
      </c>
      <c r="Z42" s="42"/>
      <c r="AA42" s="43"/>
      <c r="AB42" s="43"/>
    </row>
    <row r="43" spans="2:28" ht="16.5" customHeight="1" x14ac:dyDescent="0.25">
      <c r="B43" s="1" t="s">
        <v>45</v>
      </c>
      <c r="C43" s="1" t="s">
        <v>46</v>
      </c>
      <c r="D43" s="14">
        <v>39.4</v>
      </c>
      <c r="F43" s="9">
        <v>25</v>
      </c>
      <c r="G43" s="10">
        <v>2.6398355512279831E-2</v>
      </c>
      <c r="H43" s="10">
        <f t="shared" si="0"/>
        <v>5.5147806342578105E-2</v>
      </c>
      <c r="I43" s="11">
        <v>1515.9679941524107</v>
      </c>
      <c r="J43" s="11">
        <v>40.025989203295524</v>
      </c>
      <c r="K43" s="12">
        <v>0.32</v>
      </c>
      <c r="L43" s="40">
        <f t="shared" si="1"/>
        <v>2.8032000000000004</v>
      </c>
      <c r="M43" s="6">
        <v>0.94337551608279901</v>
      </c>
      <c r="N43" s="34"/>
      <c r="O43" s="14"/>
      <c r="P43" s="14"/>
      <c r="R43" s="27">
        <v>30</v>
      </c>
      <c r="S43" s="10">
        <v>3.6351833820188396E-2</v>
      </c>
      <c r="T43" s="10">
        <f t="shared" si="3"/>
        <v>5.529610716403003E-2</v>
      </c>
      <c r="U43" s="11">
        <v>1093.8749999999998</v>
      </c>
      <c r="V43" s="11">
        <v>10</v>
      </c>
      <c r="W43" s="12">
        <v>0.121</v>
      </c>
      <c r="X43" s="40">
        <f t="shared" si="2"/>
        <v>1.05996</v>
      </c>
      <c r="Y43" s="6">
        <v>1.1914134789401758</v>
      </c>
      <c r="Z43" s="34"/>
      <c r="AA43" s="14"/>
      <c r="AB43" s="14"/>
    </row>
    <row r="44" spans="2:28" ht="16.5" customHeight="1" x14ac:dyDescent="0.25">
      <c r="B44" s="1" t="s">
        <v>47</v>
      </c>
      <c r="C44" s="1" t="s">
        <v>48</v>
      </c>
      <c r="D44" s="14">
        <v>49.1</v>
      </c>
      <c r="F44" s="9">
        <v>25</v>
      </c>
      <c r="G44" s="10">
        <v>2.9866627973059761E-2</v>
      </c>
      <c r="H44" s="10">
        <f t="shared" si="0"/>
        <v>5.7342561143404032E-2</v>
      </c>
      <c r="I44" s="11">
        <v>1331.8419768407771</v>
      </c>
      <c r="J44" s="11">
        <v>40.025989203295524</v>
      </c>
      <c r="K44" s="12">
        <v>0.26</v>
      </c>
      <c r="L44" s="40">
        <f t="shared" si="1"/>
        <v>2.2776000000000001</v>
      </c>
      <c r="M44" s="6">
        <v>0.92699610059068416</v>
      </c>
      <c r="N44" s="34"/>
      <c r="O44" s="14"/>
      <c r="P44" s="14"/>
      <c r="R44" s="27">
        <v>30</v>
      </c>
      <c r="S44" s="10"/>
      <c r="T44" s="45">
        <f>((1+S$53)^R44*S$53)/((1+S$53)^R44-1)</f>
        <v>6.6012404169952577E-2</v>
      </c>
      <c r="U44" s="11">
        <v>1037.0949214792299</v>
      </c>
      <c r="V44" s="11">
        <v>10</v>
      </c>
      <c r="W44" s="12">
        <v>0.12</v>
      </c>
      <c r="X44" s="40">
        <f t="shared" si="2"/>
        <v>1.0512000000000001</v>
      </c>
      <c r="Y44" s="6">
        <v>1.2938296938795049</v>
      </c>
      <c r="Z44" s="42"/>
      <c r="AA44" s="43"/>
      <c r="AB44" s="43"/>
    </row>
    <row r="45" spans="2:28" ht="16.5" customHeight="1" x14ac:dyDescent="0.25">
      <c r="B45" s="1" t="s">
        <v>49</v>
      </c>
      <c r="C45" s="1" t="s">
        <v>50</v>
      </c>
      <c r="D45" s="14">
        <v>41</v>
      </c>
      <c r="F45" s="9">
        <v>25</v>
      </c>
      <c r="G45" s="10">
        <v>6.2092204399459894E-2</v>
      </c>
      <c r="H45" s="10">
        <f t="shared" si="0"/>
        <v>7.9788626006915858E-2</v>
      </c>
      <c r="I45" s="11">
        <v>1385.71</v>
      </c>
      <c r="J45" s="11">
        <v>40.025989203295524</v>
      </c>
      <c r="K45" s="12">
        <v>0.23</v>
      </c>
      <c r="L45" s="40">
        <f t="shared" si="1"/>
        <v>2.0148000000000001</v>
      </c>
      <c r="M45" s="6">
        <v>0.77367015214524248</v>
      </c>
      <c r="N45" s="34"/>
      <c r="O45" s="14"/>
      <c r="P45" s="14"/>
      <c r="R45" s="27">
        <v>30</v>
      </c>
      <c r="S45" s="10">
        <v>6.2092204399459894E-2</v>
      </c>
      <c r="T45" s="10">
        <f t="shared" si="3"/>
        <v>7.4282689356792372E-2</v>
      </c>
      <c r="U45" s="11">
        <v>891.47001785714269</v>
      </c>
      <c r="V45" s="11">
        <v>10</v>
      </c>
      <c r="W45" s="12">
        <v>0.16500000000000001</v>
      </c>
      <c r="X45" s="40">
        <f t="shared" si="2"/>
        <v>1.4454</v>
      </c>
      <c r="Y45" s="6">
        <v>1.2350385620152211</v>
      </c>
      <c r="Z45" s="34"/>
      <c r="AA45" s="14"/>
      <c r="AB45" s="14"/>
    </row>
    <row r="46" spans="2:28" ht="16.5" customHeight="1" x14ac:dyDescent="0.25">
      <c r="B46" s="1" t="s">
        <v>51</v>
      </c>
      <c r="C46" s="1" t="s">
        <v>52</v>
      </c>
      <c r="D46" s="14">
        <v>47</v>
      </c>
      <c r="F46" s="9">
        <v>25</v>
      </c>
      <c r="G46" s="10">
        <v>4.4112929098492175E-2</v>
      </c>
      <c r="H46" s="10">
        <f t="shared" si="0"/>
        <v>6.6824634958828927E-2</v>
      </c>
      <c r="I46" s="11">
        <v>1671.5495342929719</v>
      </c>
      <c r="J46" s="11">
        <v>40.025989203295524</v>
      </c>
      <c r="K46" s="12">
        <v>0.23</v>
      </c>
      <c r="L46" s="40">
        <f t="shared" si="1"/>
        <v>2.0148000000000001</v>
      </c>
      <c r="M46" s="6">
        <v>0.93267597684932002</v>
      </c>
      <c r="N46" s="34"/>
      <c r="O46" s="14"/>
      <c r="P46" s="14"/>
      <c r="R46" s="27">
        <v>30</v>
      </c>
      <c r="S46" s="10">
        <v>4.2680691140748836E-2</v>
      </c>
      <c r="T46" s="10">
        <f t="shared" si="3"/>
        <v>5.9727022737023225E-2</v>
      </c>
      <c r="U46" s="11">
        <v>838.76695982142837</v>
      </c>
      <c r="V46" s="11">
        <v>10</v>
      </c>
      <c r="W46" s="12">
        <v>0.14099999999999999</v>
      </c>
      <c r="X46" s="40">
        <f t="shared" si="2"/>
        <v>1.2351599999999998</v>
      </c>
      <c r="Y46" s="6">
        <v>1.1955484590519865</v>
      </c>
      <c r="Z46" s="34"/>
      <c r="AA46" s="14"/>
      <c r="AB46" s="14"/>
    </row>
    <row r="47" spans="2:28" ht="16.5" customHeight="1" x14ac:dyDescent="0.25">
      <c r="B47" s="1" t="s">
        <v>53</v>
      </c>
      <c r="C47" s="1" t="s">
        <v>54</v>
      </c>
      <c r="D47" s="14">
        <v>41</v>
      </c>
      <c r="F47" s="9">
        <v>25</v>
      </c>
      <c r="G47" s="10"/>
      <c r="H47" s="10"/>
      <c r="I47" s="11">
        <v>1486.6859333959699</v>
      </c>
      <c r="J47" s="11">
        <v>40.025989203295524</v>
      </c>
      <c r="K47" s="12">
        <v>0.24</v>
      </c>
      <c r="L47" s="40">
        <f t="shared" si="1"/>
        <v>2.1024000000000003</v>
      </c>
      <c r="M47" s="6">
        <v>0.99994071927282313</v>
      </c>
      <c r="N47" s="34"/>
      <c r="O47" s="14"/>
      <c r="P47" s="14"/>
      <c r="R47" s="27">
        <v>30</v>
      </c>
      <c r="S47" s="10"/>
      <c r="T47" s="45">
        <f>((1+S$53)^R47*S$53)/((1+S$53)^R47-1)</f>
        <v>6.6012404169952577E-2</v>
      </c>
      <c r="U47" s="11">
        <v>1186.6071428571427</v>
      </c>
      <c r="V47" s="11">
        <v>10</v>
      </c>
      <c r="W47" s="12">
        <v>0.13400000000000001</v>
      </c>
      <c r="X47" s="40">
        <f t="shared" si="2"/>
        <v>1.1738400000000002</v>
      </c>
      <c r="Y47" s="6">
        <v>1.2306415492030036</v>
      </c>
      <c r="Z47" s="42"/>
      <c r="AA47" s="43"/>
      <c r="AB47" s="43"/>
    </row>
    <row r="48" spans="2:28" ht="16.5" customHeight="1" x14ac:dyDescent="0.25">
      <c r="B48" s="1" t="s">
        <v>55</v>
      </c>
      <c r="C48" s="1" t="s">
        <v>56</v>
      </c>
      <c r="D48" s="14">
        <v>46.2</v>
      </c>
      <c r="F48" s="9">
        <v>25</v>
      </c>
      <c r="G48" s="10">
        <v>3.3990070043822929E-2</v>
      </c>
      <c r="H48" s="10">
        <f t="shared" si="0"/>
        <v>6.0010878312995224E-2</v>
      </c>
      <c r="I48" s="11">
        <v>1223.6361479742395</v>
      </c>
      <c r="J48" s="11">
        <v>40.025989203295524</v>
      </c>
      <c r="K48" s="12">
        <v>0.2</v>
      </c>
      <c r="L48" s="40">
        <f t="shared" si="1"/>
        <v>1.752</v>
      </c>
      <c r="M48" s="6">
        <v>0.99988450694157205</v>
      </c>
      <c r="N48" s="34"/>
      <c r="O48" s="14"/>
      <c r="P48" s="14"/>
      <c r="R48" s="27">
        <v>30</v>
      </c>
      <c r="S48" s="10"/>
      <c r="T48" s="45">
        <f>((1+S$53)^R48*S$53)/((1+S$53)^R48-1)</f>
        <v>6.6012404169952577E-2</v>
      </c>
      <c r="U48" s="11">
        <v>1174.2789421470341</v>
      </c>
      <c r="V48" s="11">
        <v>10</v>
      </c>
      <c r="W48" s="12">
        <v>0.14099999999999999</v>
      </c>
      <c r="X48" s="40">
        <f t="shared" si="2"/>
        <v>1.2351599999999998</v>
      </c>
      <c r="Y48" s="6">
        <v>1.2413129533236815</v>
      </c>
      <c r="Z48" s="42"/>
      <c r="AA48" s="43"/>
      <c r="AB48" s="43"/>
    </row>
    <row r="49" spans="1:28" ht="16.5" customHeight="1" x14ac:dyDescent="0.25">
      <c r="B49" s="1" t="s">
        <v>57</v>
      </c>
      <c r="C49" s="1" t="s">
        <v>58</v>
      </c>
      <c r="D49" s="14">
        <v>41.1</v>
      </c>
      <c r="F49" s="9">
        <v>25</v>
      </c>
      <c r="G49" s="10">
        <v>5.8465608465608554E-2</v>
      </c>
      <c r="H49" s="10">
        <f t="shared" si="0"/>
        <v>7.7089839640653593E-2</v>
      </c>
      <c r="I49" s="11">
        <v>1385.7142857142856</v>
      </c>
      <c r="J49" s="11">
        <v>40.025989203295524</v>
      </c>
      <c r="K49" s="12">
        <v>0.26</v>
      </c>
      <c r="L49" s="40">
        <f t="shared" si="1"/>
        <v>2.2776000000000001</v>
      </c>
      <c r="M49" s="6">
        <v>0.82020947771870634</v>
      </c>
      <c r="N49" s="34"/>
      <c r="O49" s="14"/>
      <c r="P49" s="14"/>
      <c r="R49" s="27">
        <v>30</v>
      </c>
      <c r="S49" s="10">
        <v>5.8465608465608554E-2</v>
      </c>
      <c r="T49" s="10">
        <f t="shared" si="3"/>
        <v>7.1460165200470008E-2</v>
      </c>
      <c r="U49" s="11">
        <v>824.23794642857138</v>
      </c>
      <c r="V49" s="11">
        <v>10</v>
      </c>
      <c r="W49" s="12">
        <v>0.16700000000000001</v>
      </c>
      <c r="X49" s="40">
        <f t="shared" si="2"/>
        <v>1.46292</v>
      </c>
      <c r="Y49" s="6">
        <v>1.2002857798894326</v>
      </c>
      <c r="Z49" s="34"/>
      <c r="AA49" s="14"/>
      <c r="AB49" s="14"/>
    </row>
    <row r="50" spans="1:28" ht="16.5" customHeight="1" x14ac:dyDescent="0.25">
      <c r="B50" s="1" t="s">
        <v>59</v>
      </c>
      <c r="C50" s="1" t="s">
        <v>60</v>
      </c>
      <c r="D50" s="14">
        <v>38.700000000000003</v>
      </c>
      <c r="F50" s="9">
        <v>25</v>
      </c>
      <c r="G50" s="10">
        <v>5.0576048684540222E-2</v>
      </c>
      <c r="H50" s="10">
        <f t="shared" si="0"/>
        <v>7.1362656552388201E-2</v>
      </c>
      <c r="I50" s="11">
        <v>1199.9999999999998</v>
      </c>
      <c r="J50" s="11">
        <v>40.025989203295524</v>
      </c>
      <c r="K50" s="12">
        <v>0.3</v>
      </c>
      <c r="L50" s="40">
        <f t="shared" si="1"/>
        <v>2.6280000000000001</v>
      </c>
      <c r="M50" s="6">
        <v>0.96699069668736348</v>
      </c>
      <c r="N50" s="34"/>
      <c r="O50" s="14"/>
      <c r="P50" s="14"/>
      <c r="R50" s="27">
        <v>30</v>
      </c>
      <c r="S50" s="10"/>
      <c r="T50" s="45">
        <f>((1+S$53)^R50*S$53)/((1+S$53)^R50-1)</f>
        <v>6.6012404169952577E-2</v>
      </c>
      <c r="U50" s="11">
        <v>1007.8714139888427</v>
      </c>
      <c r="V50" s="11">
        <v>10</v>
      </c>
      <c r="W50" s="12">
        <v>9.7000000000000003E-2</v>
      </c>
      <c r="X50" s="40">
        <f t="shared" si="2"/>
        <v>0.84972000000000003</v>
      </c>
      <c r="Y50" s="6">
        <v>1.2899696735283448</v>
      </c>
      <c r="Z50" s="42"/>
      <c r="AA50" s="43"/>
      <c r="AB50" s="43"/>
    </row>
    <row r="51" spans="1:28" ht="16.5" customHeight="1" x14ac:dyDescent="0.25">
      <c r="B51" s="1" t="s">
        <v>61</v>
      </c>
      <c r="C51" s="1" t="s">
        <v>62</v>
      </c>
      <c r="D51" s="14">
        <v>46.7</v>
      </c>
      <c r="F51" s="9">
        <v>25</v>
      </c>
      <c r="G51" s="10">
        <v>4.0768229482483848E-2</v>
      </c>
      <c r="H51" s="10">
        <f t="shared" si="0"/>
        <v>6.4532789370070204E-2</v>
      </c>
      <c r="I51" s="11">
        <v>1692.8571428571427</v>
      </c>
      <c r="J51" s="11">
        <v>40.025989203295524</v>
      </c>
      <c r="K51" s="12">
        <v>0.34</v>
      </c>
      <c r="L51" s="40">
        <f t="shared" si="1"/>
        <v>2.9784000000000002</v>
      </c>
      <c r="M51" s="6">
        <v>0.9130075097173378</v>
      </c>
      <c r="N51" s="34"/>
      <c r="O51" s="14"/>
      <c r="P51" s="14"/>
      <c r="R51" s="27">
        <v>30</v>
      </c>
      <c r="S51" s="10">
        <v>4.4871328433869227E-2</v>
      </c>
      <c r="T51" s="10">
        <f t="shared" si="3"/>
        <v>6.1298638948148333E-2</v>
      </c>
      <c r="U51" s="11">
        <v>1189.5151785714286</v>
      </c>
      <c r="V51" s="11">
        <v>10</v>
      </c>
      <c r="W51" s="12">
        <v>0.107</v>
      </c>
      <c r="X51" s="40">
        <f t="shared" si="2"/>
        <v>0.93731999999999993</v>
      </c>
      <c r="Y51" s="6">
        <v>1.1667447220127147</v>
      </c>
      <c r="Z51" s="34"/>
      <c r="AA51" s="14"/>
      <c r="AB51" s="14"/>
    </row>
    <row r="52" spans="1:28" x14ac:dyDescent="0.2">
      <c r="F52" s="15"/>
      <c r="M52" s="6"/>
      <c r="N52" s="32"/>
      <c r="R52" s="27"/>
      <c r="Y52" s="6"/>
    </row>
    <row r="53" spans="1:28" ht="15" x14ac:dyDescent="0.25">
      <c r="B53" s="16" t="s">
        <v>63</v>
      </c>
      <c r="C53" s="17"/>
      <c r="D53" s="18">
        <f>AVERAGE(D24:D50)</f>
        <v>44.437037037037044</v>
      </c>
      <c r="F53" s="19">
        <f>AVERAGE(F24:F52)</f>
        <v>25</v>
      </c>
      <c r="G53" s="20">
        <f>AVERAGE(G24:G50)</f>
        <v>4.8147235811724552E-2</v>
      </c>
      <c r="H53" s="20">
        <f>AVERAGE(H24:H50)</f>
        <v>7.0331666250463651E-2</v>
      </c>
      <c r="I53" s="21">
        <f>AVERAGE(I24:I50)</f>
        <v>1459.5390087171941</v>
      </c>
      <c r="J53" s="21">
        <f>AVERAGE(J24:J50)</f>
        <v>40.025989203295495</v>
      </c>
      <c r="K53" s="22">
        <f>AVERAGE(K24:K50)</f>
        <v>0.27076923076923082</v>
      </c>
      <c r="L53" s="22"/>
      <c r="M53" s="30">
        <f t="shared" ref="M53:O53" si="5">AVERAGE(M24:M50)</f>
        <v>0.93519198433648032</v>
      </c>
      <c r="N53" s="33" t="e">
        <f>AVERAGE(N24:N50)</f>
        <v>#DIV/0!</v>
      </c>
      <c r="O53" s="30" t="e">
        <f t="shared" si="5"/>
        <v>#DIV/0!</v>
      </c>
      <c r="P53" s="30" t="e">
        <f>AVERAGE(P24:P50)</f>
        <v>#DIV/0!</v>
      </c>
      <c r="R53" s="19">
        <f>AVERAGE(R24:R50)</f>
        <v>30</v>
      </c>
      <c r="S53" s="20">
        <f t="shared" ref="S53:AB53" si="6">AVERAGE(S24:S50)</f>
        <v>5.1291706114761131E-2</v>
      </c>
      <c r="T53" s="20">
        <f>AVERAGE(T24:T50)</f>
        <v>6.6441427325945282E-2</v>
      </c>
      <c r="U53" s="21">
        <f t="shared" si="6"/>
        <v>1001.1438671524508</v>
      </c>
      <c r="V53" s="21">
        <f t="shared" si="6"/>
        <v>10</v>
      </c>
      <c r="W53" s="22">
        <f t="shared" si="6"/>
        <v>0.13455555555555557</v>
      </c>
      <c r="X53" s="22"/>
      <c r="Y53" s="30">
        <f t="shared" si="6"/>
        <v>1.2169878673163401</v>
      </c>
      <c r="Z53" s="31" t="e">
        <f t="shared" si="6"/>
        <v>#DIV/0!</v>
      </c>
      <c r="AA53" s="30" t="e">
        <f t="shared" si="6"/>
        <v>#DIV/0!</v>
      </c>
      <c r="AB53" s="30" t="e">
        <f t="shared" si="6"/>
        <v>#DIV/0!</v>
      </c>
    </row>
    <row r="54" spans="1:28" x14ac:dyDescent="0.2">
      <c r="O54" s="6"/>
      <c r="P54" s="6"/>
      <c r="AA54" s="6"/>
      <c r="AB54" s="6"/>
    </row>
    <row r="55" spans="1:28" x14ac:dyDescent="0.2">
      <c r="K55" s="4">
        <f>K53*8760</f>
        <v>2371.938461538462</v>
      </c>
      <c r="L55" s="4"/>
      <c r="M55" s="4"/>
      <c r="N55" s="4">
        <f>MIN(N24:N51)</f>
        <v>0</v>
      </c>
      <c r="O55" s="4"/>
      <c r="P55" s="4"/>
      <c r="Q55" s="4"/>
      <c r="R55" s="4"/>
      <c r="S55" s="4"/>
      <c r="U55" s="4"/>
      <c r="V55" s="4"/>
      <c r="W55" s="4">
        <f>W53*8760</f>
        <v>1178.7066666666667</v>
      </c>
      <c r="X55" s="4"/>
      <c r="Z55" s="13">
        <f>MIN(Z24:Z51)</f>
        <v>0</v>
      </c>
    </row>
    <row r="56" spans="1:28" x14ac:dyDescent="0.2">
      <c r="K56" s="32" t="s">
        <v>77</v>
      </c>
      <c r="L56" s="32"/>
      <c r="N56" s="13">
        <f>MAX(N24:N51)</f>
        <v>0</v>
      </c>
      <c r="W56" s="32" t="s">
        <v>77</v>
      </c>
      <c r="X56" s="32"/>
      <c r="Z56" s="13">
        <f>MAX(Z24:Z51)</f>
        <v>0</v>
      </c>
    </row>
    <row r="59" spans="1:28" ht="23.25" x14ac:dyDescent="0.2">
      <c r="A59" s="7"/>
      <c r="B59" s="23" t="s">
        <v>78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T59" s="7"/>
      <c r="X59" s="7"/>
    </row>
    <row r="83" spans="1:2" ht="15" x14ac:dyDescent="0.25">
      <c r="B83" s="38" t="s">
        <v>79</v>
      </c>
    </row>
    <row r="84" spans="1:2" ht="15" x14ac:dyDescent="0.25">
      <c r="B84" s="38"/>
    </row>
    <row r="85" spans="1:2" ht="18" x14ac:dyDescent="0.25">
      <c r="A85" s="39" t="s">
        <v>81</v>
      </c>
      <c r="B85" s="38"/>
    </row>
    <row r="87" spans="1:2" ht="15" x14ac:dyDescent="0.25">
      <c r="B87" s="38" t="s">
        <v>80</v>
      </c>
    </row>
  </sheetData>
  <hyperlinks>
    <hyperlink ref="B83" r:id="rId1" xr:uid="{AA6A007D-73EC-420C-B283-40271838D1B9}"/>
    <hyperlink ref="B87" r:id="rId2" xr:uid="{37B9FCF5-72E4-4907-ACF4-E3EF3CD3E835}"/>
  </hyperlinks>
  <pageMargins left="0.7" right="0.7" top="0.75" bottom="0.75" header="0.3" footer="0.3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MVF exercise</vt:lpstr>
    </vt:vector>
  </TitlesOfParts>
  <Company>TECHNICAL UNIVERSITY OF DENMARK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Kitzing</dc:creator>
  <cp:lastModifiedBy>Lena Kitzing</cp:lastModifiedBy>
  <dcterms:created xsi:type="dcterms:W3CDTF">2023-10-08T12:51:59Z</dcterms:created>
  <dcterms:modified xsi:type="dcterms:W3CDTF">2026-05-20T06:52:16Z</dcterms:modified>
</cp:coreProperties>
</file>